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61\"/>
    </mc:Choice>
  </mc:AlternateContent>
  <xr:revisionPtr revIDLastSave="0" documentId="13_ncr:1_{D4001ACC-0A66-4506-9532-0F9276A25231}" xr6:coauthVersionLast="47" xr6:coauthVersionMax="47" xr10:uidLastSave="{00000000-0000-0000-0000-000000000000}"/>
  <bookViews>
    <workbookView xWindow="0" yWindow="2064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25-02-01" sheetId="6" r:id="rId6"/>
    <sheet name="ОСР 525-12-01" sheetId="7" r:id="rId7"/>
    <sheet name="Источники ЦИ" sheetId="8" r:id="rId8"/>
    <sheet name="Цена МАТ и ОБ по ТКП" sheetId="9" r:id="rId9"/>
  </sheets>
  <externalReferences>
    <externalReference r:id="rId10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3" i="2" l="1"/>
  <c r="G73" i="2"/>
  <c r="F73" i="2"/>
  <c r="E73" i="2"/>
  <c r="D73" i="2"/>
  <c r="H72" i="2"/>
  <c r="G72" i="2"/>
  <c r="F72" i="2"/>
  <c r="E72" i="2"/>
  <c r="D72" i="2"/>
  <c r="H71" i="2"/>
  <c r="G71" i="2"/>
  <c r="F71" i="2"/>
  <c r="E71" i="2"/>
  <c r="D71" i="2"/>
  <c r="H69" i="2"/>
  <c r="G69" i="2"/>
  <c r="F69" i="2"/>
  <c r="E69" i="2"/>
  <c r="D69" i="2"/>
  <c r="H68" i="2"/>
  <c r="G68" i="2"/>
  <c r="F68" i="2"/>
  <c r="E68" i="2"/>
  <c r="D68" i="2"/>
  <c r="H67" i="2"/>
  <c r="G67" i="2"/>
  <c r="F67" i="2"/>
  <c r="E67" i="2"/>
  <c r="D67" i="2"/>
  <c r="H59" i="2"/>
  <c r="G59" i="2"/>
  <c r="F59" i="2"/>
  <c r="E59" i="2"/>
  <c r="D59" i="2"/>
  <c r="H58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I38" i="1"/>
  <c r="I37" i="1"/>
  <c r="C37" i="1"/>
  <c r="C38" i="1" s="1"/>
  <c r="I36" i="1"/>
  <c r="C36" i="1"/>
  <c r="I35" i="1"/>
  <c r="C35" i="1"/>
  <c r="I34" i="1"/>
  <c r="C30" i="1"/>
  <c r="C32" i="1" s="1"/>
  <c r="C40" i="1" l="1"/>
  <c r="C39" i="1"/>
  <c r="C31" i="1"/>
  <c r="C42" i="1" l="1"/>
  <c r="E42" i="1" s="1"/>
  <c r="E40" i="1"/>
  <c r="E32" i="1" l="1"/>
</calcChain>
</file>

<file path=xl/sharedStrings.xml><?xml version="1.0" encoding="utf-8"?>
<sst xmlns="http://schemas.openxmlformats.org/spreadsheetml/2006/main" count="297" uniqueCount="146">
  <si>
    <t>СВОДКА ЗАТРАТ</t>
  </si>
  <si>
    <t>P_0361</t>
  </si>
  <si>
    <t>(идентификатор инвестиционного проекта)</t>
  </si>
  <si>
    <t>Реконструкция ВЛ-0,4кВ от КТП ХВ 427/100 кВА Хворостянский район Самарская область (0,9 км, установка приборов учета 26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</si>
  <si>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</si>
  <si>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</si>
  <si>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</si>
  <si>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</si>
  <si>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</si>
  <si>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</si>
  <si>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</si>
  <si>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</si>
  <si>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</si>
  <si>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</si>
  <si>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</si>
  <si>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</si>
  <si>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</si>
  <si>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</si>
  <si>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</si>
  <si>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</si>
  <si>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</si>
  <si>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</si>
  <si>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</si>
  <si>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</si>
  <si>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</si>
  <si>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</si>
  <si>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</si>
  <si>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</si>
  <si>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</si>
  <si>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</si>
  <si>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</si>
  <si>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</si>
  <si>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</si>
  <si>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</si>
  <si>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</si>
  <si>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</si>
  <si>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</si>
  <si>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</si>
  <si>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</si>
  <si>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</si>
  <si>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</si>
  <si>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</si>
  <si>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</si>
  <si>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</si>
  <si>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</si>
  <si>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</si>
  <si>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</si>
  <si>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</si>
  <si>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</si>
  <si>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</si>
  <si>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</si>
  <si>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</si>
  <si>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</si>
  <si>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</si>
  <si>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</si>
  <si>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</si>
  <si>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</si>
  <si>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</si>
  <si>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</si>
  <si>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</si>
  <si>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</si>
  <si>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</si>
  <si>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</si>
  <si>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</si>
  <si>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</si>
  <si>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</si>
  <si>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</si>
  <si>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</si>
  <si>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</si>
  <si>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</si>
  <si>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</si>
  <si>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</si>
  <si>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</si>
  <si>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</si>
  <si>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</si>
  <si>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</si>
  <si>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</si>
  <si>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</si>
  <si>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</si>
  <si>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</si>
  <si>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</si>
  <si>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</si>
  <si>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</si>
  <si>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</si>
  <si>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</si>
  <si>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</si>
  <si>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</si>
  <si>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</si>
  <si>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</si>
  <si>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</si>
  <si>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</si>
  <si>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</si>
  <si>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</si>
  <si>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</si>
  <si>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</si>
  <si>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</si>
  <si>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"Реконструкция КТП СОК 355/100 кВА с заменой КТП" Красноярский район Самарская область</t>
  </si>
  <si>
    <t>Наименование локальных сметных расчетов (смет), затрат</t>
  </si>
  <si>
    <t>ЛС-553-01</t>
  </si>
  <si>
    <t>Итого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</si>
  <si>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</si>
  <si>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</si>
  <si>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</si>
  <si>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</si>
  <si>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</si>
  <si>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</si>
  <si>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</si>
  <si>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</si>
  <si>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</si>
  <si>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</si>
  <si>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</si>
  <si>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</si>
  <si>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</si>
  <si>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</si>
  <si>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</si>
  <si>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</si>
  <si>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</si>
  <si>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</si>
  <si>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</si>
  <si>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</si>
  <si>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</si>
  <si>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</si>
  <si>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</si>
  <si>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</si>
  <si>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</si>
  <si>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</si>
  <si>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</si>
  <si>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</si>
  <si>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</si>
  <si>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</si>
  <si>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</si>
  <si>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</si>
  <si>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</si>
  <si>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</si>
  <si>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</si>
  <si>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</si>
  <si>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</si>
  <si>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</si>
  <si>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</si>
  <si>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</si>
  <si>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</si>
  <si>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</si>
  <si>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</si>
  <si>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Светильник ДКУ-50W IP65</t>
  </si>
  <si>
    <t>Провод самонесущий изолированный СИП-2 3х95+1х95-0,6/1</t>
  </si>
  <si>
    <t>ФСБЦ-21.2.01.01-0038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</si>
</sst>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?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/>
    <xf numFmtId="0" fontId="18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14" fillId="0" borderId="0" xfId="4" applyNumberFormat="1" applyFont="1" applyAlignment="1">
      <alignment vertical="center"/>
    </xf>
    <xf numFmtId="167" fontId="14" fillId="0" borderId="0" xfId="4" applyNumberFormat="1" applyFont="1" applyAlignment="1">
      <alignment vertical="center"/>
    </xf>
    <xf numFmtId="172" fontId="14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67" fontId="16" fillId="0" borderId="0" xfId="4" applyNumberFormat="1" applyFont="1" applyAlignment="1">
      <alignment vertical="center"/>
    </xf>
    <xf numFmtId="165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64" fontId="15" fillId="0" borderId="1" xfId="1" applyFont="1" applyFill="1" applyBorder="1" applyAlignment="1">
      <alignment horizontal="center" vertical="center" wrapText="1"/>
    </xf>
    <xf numFmtId="175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4" fontId="14" fillId="0" borderId="0" xfId="4" applyNumberFormat="1" applyFont="1" applyAlignment="1">
      <alignment vertical="center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lebpetrov/Downloads/P_0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СР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22" zoomScale="90" zoomScaleNormal="90" workbookViewId="0">
      <selection activeCell="D36" sqref="D36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22.33203125" customWidth="1"/>
    <col min="9" max="9" width="18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8" t="s">
        <v>0</v>
      </c>
      <c r="B12" s="88"/>
      <c r="C12" s="88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9" t="s">
        <v>1</v>
      </c>
      <c r="B16" s="89"/>
      <c r="C16" s="89"/>
    </row>
    <row r="17" spans="1:9" ht="15.75" customHeight="1">
      <c r="A17" s="90" t="s">
        <v>2</v>
      </c>
      <c r="B17" s="90"/>
      <c r="C17" s="90"/>
    </row>
    <row r="18" spans="1:9" ht="15.75" customHeight="1">
      <c r="A18" s="24"/>
      <c r="B18" s="24"/>
      <c r="C18" s="24"/>
    </row>
    <row r="19" spans="1:9" ht="72" customHeight="1">
      <c r="A19" s="91" t="s">
        <v>3</v>
      </c>
      <c r="B19" s="91"/>
      <c r="C19" s="91"/>
    </row>
    <row r="20" spans="1:9" ht="15.75" customHeight="1">
      <c r="A20" s="90" t="s">
        <v>4</v>
      </c>
      <c r="B20" s="90"/>
      <c r="C20" s="90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8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1"/>
      <c r="E27" s="57"/>
      <c r="F27" s="57"/>
      <c r="G27" s="58" t="s">
        <v>13</v>
      </c>
      <c r="H27" s="59" t="s">
        <v>14</v>
      </c>
      <c r="I27" s="59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1"/>
      <c r="E28" s="57"/>
      <c r="F28" s="57"/>
      <c r="G28" s="60">
        <v>2019</v>
      </c>
      <c r="H28" s="61">
        <v>106.826398641827</v>
      </c>
      <c r="I28" s="81"/>
    </row>
    <row r="29" spans="1:9" ht="15.75" customHeight="1">
      <c r="A29" s="55" t="s">
        <v>18</v>
      </c>
      <c r="B29" s="53" t="s">
        <v>19</v>
      </c>
      <c r="C29" s="62">
        <v>158.34137000000001</v>
      </c>
      <c r="D29" s="51"/>
      <c r="E29" s="57"/>
      <c r="F29" s="57"/>
      <c r="G29" s="60">
        <v>2020</v>
      </c>
      <c r="H29" s="61">
        <v>105.561885224957</v>
      </c>
      <c r="I29" s="81"/>
    </row>
    <row r="30" spans="1:9" ht="15.75" customHeight="1">
      <c r="A30" s="50">
        <v>2</v>
      </c>
      <c r="B30" s="53" t="s">
        <v>20</v>
      </c>
      <c r="C30" s="62">
        <f>C27+C28+C29</f>
        <v>158.34137000000001</v>
      </c>
      <c r="D30" s="63"/>
      <c r="E30" s="64"/>
      <c r="F30" s="65"/>
      <c r="G30" s="60">
        <v>2021</v>
      </c>
      <c r="H30" s="61">
        <v>104.9354</v>
      </c>
      <c r="I30" s="81"/>
    </row>
    <row r="31" spans="1:9" ht="15.75" customHeight="1">
      <c r="A31" s="55" t="s">
        <v>21</v>
      </c>
      <c r="B31" s="53" t="s">
        <v>22</v>
      </c>
      <c r="C31" s="62">
        <f>C30-ROUND(C30/1.2,5)</f>
        <v>26.390230000000003</v>
      </c>
      <c r="D31" s="51"/>
      <c r="E31" s="64"/>
      <c r="F31" s="57"/>
      <c r="G31" s="60">
        <v>2022</v>
      </c>
      <c r="H31" s="61">
        <v>114.63142733059399</v>
      </c>
      <c r="I31" s="82"/>
    </row>
    <row r="32" spans="1:9" ht="15.6">
      <c r="A32" s="50">
        <v>3</v>
      </c>
      <c r="B32" s="53" t="s">
        <v>23</v>
      </c>
      <c r="C32" s="66">
        <f>C30*I34</f>
        <v>164.52960176131222</v>
      </c>
      <c r="D32" s="84"/>
      <c r="E32" s="67">
        <f>D32-C32</f>
        <v>-164.52960176131222</v>
      </c>
      <c r="F32" s="68"/>
      <c r="G32" s="69">
        <v>2023</v>
      </c>
      <c r="H32" s="61">
        <v>109.096466260827</v>
      </c>
      <c r="I32" s="82"/>
    </row>
    <row r="33" spans="1:9" ht="15.6">
      <c r="A33" s="85" t="s">
        <v>24</v>
      </c>
      <c r="B33" s="86"/>
      <c r="C33" s="87"/>
      <c r="D33" s="51"/>
      <c r="E33" s="70"/>
      <c r="F33" s="71"/>
      <c r="G33" s="60">
        <v>2024</v>
      </c>
      <c r="H33" s="61">
        <v>109.113503262205</v>
      </c>
      <c r="I33" s="82"/>
    </row>
    <row r="34" spans="1:9" ht="15.6">
      <c r="A34" s="50">
        <v>1</v>
      </c>
      <c r="B34" s="53" t="s">
        <v>9</v>
      </c>
      <c r="C34" s="54"/>
      <c r="D34" s="51"/>
      <c r="E34" s="72"/>
      <c r="F34" s="73"/>
      <c r="G34" s="60">
        <v>2025</v>
      </c>
      <c r="H34" s="61">
        <v>107.81631706396399</v>
      </c>
      <c r="I34" s="83">
        <f>(H34+100)/200</f>
        <v>1.0390815853198201</v>
      </c>
    </row>
    <row r="35" spans="1:9" ht="15.6">
      <c r="A35" s="55" t="s">
        <v>11</v>
      </c>
      <c r="B35" s="53" t="s">
        <v>12</v>
      </c>
      <c r="C35" s="74">
        <f>ССР!D73+ССР!E73</f>
        <v>5673.5470997335897</v>
      </c>
      <c r="D35" s="51"/>
      <c r="E35" s="72"/>
      <c r="F35" s="57"/>
      <c r="G35" s="60">
        <v>2026</v>
      </c>
      <c r="H35" s="61">
        <v>105.262896868962</v>
      </c>
      <c r="I35" s="83">
        <f>(H35+100)/200*H34/100</f>
        <v>1.1065344785145901</v>
      </c>
    </row>
    <row r="36" spans="1:9" ht="15.6">
      <c r="A36" s="55" t="s">
        <v>16</v>
      </c>
      <c r="B36" s="53" t="s">
        <v>17</v>
      </c>
      <c r="C36" s="74">
        <f>[1]ССР!F73</f>
        <v>0</v>
      </c>
      <c r="D36" s="51"/>
      <c r="E36" s="72"/>
      <c r="F36" s="57"/>
      <c r="G36" s="60">
        <v>2027</v>
      </c>
      <c r="H36" s="61">
        <v>104.420897989339</v>
      </c>
      <c r="I36" s="83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4">
        <f>(ССР!G69)*1.2-C29</f>
        <v>484.92044875242766</v>
      </c>
      <c r="D37" s="51"/>
      <c r="E37" s="72"/>
      <c r="F37" s="57"/>
      <c r="G37" s="60">
        <v>2028</v>
      </c>
      <c r="H37" s="61">
        <v>104.420897989339</v>
      </c>
      <c r="I37" s="83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4">
        <f>C35+C36+C37</f>
        <v>6158.4675484860172</v>
      </c>
      <c r="D38" s="57"/>
      <c r="E38" s="67"/>
      <c r="F38" s="68"/>
      <c r="G38" s="60">
        <v>2029</v>
      </c>
      <c r="H38" s="61">
        <v>104.420897989339</v>
      </c>
      <c r="I38" s="83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2">
        <f>C38-ROUND(C38/1.2,5)</f>
        <v>1026.4112584860168</v>
      </c>
      <c r="D39" s="51"/>
      <c r="E39" s="72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5">
        <f>C38*I35</f>
        <v>6814.5566772130014</v>
      </c>
      <c r="D40" s="51"/>
      <c r="E40" s="67">
        <f>D40-C40</f>
        <v>-6814.5566772130014</v>
      </c>
      <c r="F40" s="68"/>
      <c r="G40" s="51"/>
      <c r="H40" s="51"/>
      <c r="I40" s="51"/>
    </row>
    <row r="41" spans="1:9" ht="15.6">
      <c r="A41" s="50"/>
      <c r="B41" s="53"/>
      <c r="C41" s="74"/>
      <c r="D41" s="51"/>
      <c r="E41" s="76"/>
      <c r="F41" s="57"/>
      <c r="G41" s="51"/>
      <c r="H41" s="51"/>
      <c r="I41" s="51"/>
    </row>
    <row r="42" spans="1:9" ht="15.6">
      <c r="A42" s="50"/>
      <c r="B42" s="53" t="s">
        <v>25</v>
      </c>
      <c r="C42" s="77">
        <f>C40+C32</f>
        <v>6979.0862789743132</v>
      </c>
      <c r="D42" s="51"/>
      <c r="E42" s="67">
        <f>D42-C42</f>
        <v>-6979.0862789743132</v>
      </c>
      <c r="F42" s="68"/>
      <c r="G42" s="51"/>
      <c r="H42" s="51"/>
      <c r="I42" s="78"/>
    </row>
    <row r="43" spans="1:9" ht="15.6">
      <c r="A43" s="52"/>
      <c r="B43" s="52"/>
      <c r="C43" s="52"/>
      <c r="D43" s="78"/>
      <c r="E43" s="51"/>
      <c r="F43" s="73"/>
      <c r="G43" s="51"/>
      <c r="H43" s="51"/>
      <c r="I43" s="51"/>
    </row>
    <row r="44" spans="1:9" ht="15.6">
      <c r="A44" s="79" t="s">
        <v>26</v>
      </c>
      <c r="B44" s="52"/>
      <c r="C44" s="52"/>
      <c r="D44" s="51"/>
      <c r="E44" s="80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3"/>
  <sheetViews>
    <sheetView topLeftCell="E64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1" t="s">
        <v>3</v>
      </c>
      <c r="B13" s="91"/>
      <c r="C13" s="91"/>
      <c r="D13" s="91"/>
      <c r="E13" s="91"/>
      <c r="F13" s="91"/>
      <c r="G13" s="91"/>
      <c r="H13" s="91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5" t="s">
        <v>5</v>
      </c>
      <c r="B18" s="95" t="s">
        <v>29</v>
      </c>
      <c r="C18" s="95" t="s">
        <v>30</v>
      </c>
      <c r="D18" s="92" t="s">
        <v>31</v>
      </c>
      <c r="E18" s="93"/>
      <c r="F18" s="93"/>
      <c r="G18" s="93"/>
      <c r="H18" s="94"/>
    </row>
    <row r="19" spans="1:8" ht="94.5" customHeight="1">
      <c r="A19" s="95"/>
      <c r="B19" s="95"/>
      <c r="C19" s="95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317.84777237894002</v>
      </c>
      <c r="E25" s="41">
        <v>19.739839449990999</v>
      </c>
      <c r="F25" s="41">
        <v>0</v>
      </c>
      <c r="G25" s="41">
        <v>0</v>
      </c>
      <c r="H25" s="41">
        <v>337.58761182892999</v>
      </c>
    </row>
    <row r="26" spans="1:8" ht="31.2">
      <c r="A26" s="2">
        <v>2</v>
      </c>
      <c r="B26" s="2" t="s">
        <v>42</v>
      </c>
      <c r="C26" s="42" t="s">
        <v>43</v>
      </c>
      <c r="D26" s="41">
        <v>3705</v>
      </c>
      <c r="E26" s="41">
        <v>323.44</v>
      </c>
      <c r="F26" s="41">
        <v>0</v>
      </c>
      <c r="G26" s="41">
        <v>0</v>
      </c>
      <c r="H26" s="41">
        <v>4028.44</v>
      </c>
    </row>
    <row r="27" spans="1:8">
      <c r="A27" s="2"/>
      <c r="B27" s="33"/>
      <c r="C27" s="33" t="s">
        <v>44</v>
      </c>
      <c r="D27" s="41">
        <v>4022.8477723789001</v>
      </c>
      <c r="E27" s="41">
        <v>343.17983944999003</v>
      </c>
      <c r="F27" s="41">
        <v>0</v>
      </c>
      <c r="G27" s="41">
        <v>0</v>
      </c>
      <c r="H27" s="41">
        <v>4366.0276118289003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55</v>
      </c>
      <c r="D43" s="41">
        <v>4022.8477723789001</v>
      </c>
      <c r="E43" s="41">
        <v>343.17983944999003</v>
      </c>
      <c r="F43" s="41">
        <v>0</v>
      </c>
      <c r="G43" s="41">
        <v>0</v>
      </c>
      <c r="H43" s="41">
        <v>4366.0276118289003</v>
      </c>
    </row>
    <row r="44" spans="1:8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6.3569554475789003</v>
      </c>
      <c r="E45" s="41">
        <v>0.39479678899981002</v>
      </c>
      <c r="F45" s="41">
        <v>0</v>
      </c>
      <c r="G45" s="41">
        <v>0</v>
      </c>
      <c r="H45" s="41">
        <v>6.7517522365787004</v>
      </c>
    </row>
    <row r="46" spans="1:8" ht="31.2">
      <c r="A46" s="2">
        <v>4</v>
      </c>
      <c r="B46" s="2" t="s">
        <v>57</v>
      </c>
      <c r="C46" s="42" t="s">
        <v>59</v>
      </c>
      <c r="D46" s="41">
        <v>92.625</v>
      </c>
      <c r="E46" s="41">
        <v>8.0860000000000003</v>
      </c>
      <c r="F46" s="41">
        <v>0</v>
      </c>
      <c r="G46" s="41">
        <v>0</v>
      </c>
      <c r="H46" s="41">
        <v>100.711</v>
      </c>
    </row>
    <row r="47" spans="1:8">
      <c r="A47" s="2"/>
      <c r="B47" s="33"/>
      <c r="C47" s="33" t="s">
        <v>60</v>
      </c>
      <c r="D47" s="41">
        <v>98.981955447578997</v>
      </c>
      <c r="E47" s="41">
        <v>8.4807967889998004</v>
      </c>
      <c r="F47" s="41">
        <v>0</v>
      </c>
      <c r="G47" s="41">
        <v>0</v>
      </c>
      <c r="H47" s="41">
        <v>107.46275223658</v>
      </c>
    </row>
    <row r="48" spans="1:8">
      <c r="A48" s="2"/>
      <c r="B48" s="33"/>
      <c r="C48" s="33" t="s">
        <v>61</v>
      </c>
      <c r="D48" s="41">
        <v>4121.8297278264999</v>
      </c>
      <c r="E48" s="41">
        <v>351.66063623898998</v>
      </c>
      <c r="F48" s="41">
        <v>0</v>
      </c>
      <c r="G48" s="41">
        <v>0</v>
      </c>
      <c r="H48" s="41">
        <v>4473.4903640655002</v>
      </c>
    </row>
    <row r="49" spans="1:8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63</v>
      </c>
      <c r="C50" s="48" t="s">
        <v>41</v>
      </c>
      <c r="D50" s="41">
        <v>0</v>
      </c>
      <c r="E50" s="41">
        <v>0</v>
      </c>
      <c r="F50" s="41">
        <v>0</v>
      </c>
      <c r="G50" s="41">
        <v>17.087900022256001</v>
      </c>
      <c r="H50" s="41">
        <v>17.087900022256001</v>
      </c>
    </row>
    <row r="51" spans="1:8" ht="31.2">
      <c r="A51" s="2">
        <v>6</v>
      </c>
      <c r="B51" s="2" t="s">
        <v>64</v>
      </c>
      <c r="C51" s="48" t="s">
        <v>65</v>
      </c>
      <c r="D51" s="41">
        <v>107.57975589627</v>
      </c>
      <c r="E51" s="41">
        <v>9.1783426058377007</v>
      </c>
      <c r="F51" s="41">
        <v>0</v>
      </c>
      <c r="G51" s="41">
        <v>0</v>
      </c>
      <c r="H51" s="41">
        <v>116.75809850211</v>
      </c>
    </row>
    <row r="52" spans="1:8">
      <c r="A52" s="2">
        <v>7</v>
      </c>
      <c r="B52" s="2" t="s">
        <v>66</v>
      </c>
      <c r="C52" s="48" t="s">
        <v>67</v>
      </c>
      <c r="D52" s="41">
        <v>0</v>
      </c>
      <c r="E52" s="41">
        <v>0</v>
      </c>
      <c r="F52" s="41">
        <v>0</v>
      </c>
      <c r="G52" s="41">
        <v>7.4721642002215001</v>
      </c>
      <c r="H52" s="41">
        <v>7.4721642002215001</v>
      </c>
    </row>
    <row r="53" spans="1:8">
      <c r="A53" s="2">
        <v>8</v>
      </c>
      <c r="B53" s="2"/>
      <c r="C53" s="48" t="s">
        <v>68</v>
      </c>
      <c r="D53" s="41">
        <v>0</v>
      </c>
      <c r="E53" s="41">
        <v>0</v>
      </c>
      <c r="F53" s="41">
        <v>0</v>
      </c>
      <c r="G53" s="41">
        <v>4.2773216576360999</v>
      </c>
      <c r="H53" s="41">
        <v>4.2773216576360999</v>
      </c>
    </row>
    <row r="54" spans="1:8">
      <c r="A54" s="2">
        <v>9</v>
      </c>
      <c r="B54" s="2"/>
      <c r="C54" s="48" t="s">
        <v>69</v>
      </c>
      <c r="D54" s="41">
        <v>0</v>
      </c>
      <c r="E54" s="41">
        <v>0</v>
      </c>
      <c r="F54" s="41">
        <v>0</v>
      </c>
      <c r="G54" s="41">
        <v>4.2773216576360999</v>
      </c>
      <c r="H54" s="41">
        <v>4.2773216576360999</v>
      </c>
    </row>
    <row r="55" spans="1:8">
      <c r="A55" s="2"/>
      <c r="B55" s="33"/>
      <c r="C55" s="33" t="s">
        <v>70</v>
      </c>
      <c r="D55" s="41">
        <v>107.57975589627</v>
      </c>
      <c r="E55" s="41">
        <v>9.1783426058377007</v>
      </c>
      <c r="F55" s="41">
        <v>0</v>
      </c>
      <c r="G55" s="41">
        <v>33.11470753775</v>
      </c>
      <c r="H55" s="41">
        <v>149.87280603986</v>
      </c>
    </row>
    <row r="56" spans="1:8">
      <c r="A56" s="2"/>
      <c r="B56" s="33"/>
      <c r="C56" s="33" t="s">
        <v>71</v>
      </c>
      <c r="D56" s="41">
        <v>4229.4094837228004</v>
      </c>
      <c r="E56" s="41">
        <v>360.83897884483002</v>
      </c>
      <c r="F56" s="41">
        <v>0</v>
      </c>
      <c r="G56" s="41">
        <v>33.11470753775</v>
      </c>
      <c r="H56" s="41">
        <v>4623.3631701054001</v>
      </c>
    </row>
    <row r="57" spans="1:8" ht="31.5" customHeight="1">
      <c r="A57" s="2"/>
      <c r="B57" s="33"/>
      <c r="C57" s="33" t="s">
        <v>72</v>
      </c>
      <c r="D57" s="41"/>
      <c r="E57" s="41"/>
      <c r="F57" s="41"/>
      <c r="G57" s="41"/>
      <c r="H57" s="41"/>
    </row>
    <row r="58" spans="1:8">
      <c r="A58" s="2"/>
      <c r="B58" s="2"/>
      <c r="C58" s="48"/>
      <c r="D58" s="41"/>
      <c r="E58" s="41"/>
      <c r="F58" s="41"/>
      <c r="G58" s="41"/>
      <c r="H58" s="41">
        <f>SUM(D58:G58)</f>
        <v>0</v>
      </c>
    </row>
    <row r="59" spans="1:8">
      <c r="A59" s="2"/>
      <c r="B59" s="33"/>
      <c r="C59" s="33" t="s">
        <v>73</v>
      </c>
      <c r="D59" s="41">
        <f>SUM(D58:D58)</f>
        <v>0</v>
      </c>
      <c r="E59" s="41">
        <f>SUM(E58:E58)</f>
        <v>0</v>
      </c>
      <c r="F59" s="41">
        <f>SUM(F58:F58)</f>
        <v>0</v>
      </c>
      <c r="G59" s="41">
        <f>SUM(G58:G58)</f>
        <v>0</v>
      </c>
      <c r="H59" s="41">
        <f>SUM(D59:G59)</f>
        <v>0</v>
      </c>
    </row>
    <row r="60" spans="1:8">
      <c r="A60" s="2"/>
      <c r="B60" s="33"/>
      <c r="C60" s="33" t="s">
        <v>74</v>
      </c>
      <c r="D60" s="41">
        <v>4229.4094837228004</v>
      </c>
      <c r="E60" s="41">
        <v>360.83897884483002</v>
      </c>
      <c r="F60" s="41">
        <v>0</v>
      </c>
      <c r="G60" s="41">
        <v>33.11470753775</v>
      </c>
      <c r="H60" s="41">
        <v>4623.3631701054001</v>
      </c>
    </row>
    <row r="61" spans="1:8" ht="157.5" customHeight="1">
      <c r="A61" s="2"/>
      <c r="B61" s="33"/>
      <c r="C61" s="33" t="s">
        <v>75</v>
      </c>
      <c r="D61" s="41"/>
      <c r="E61" s="41"/>
      <c r="F61" s="41"/>
      <c r="G61" s="41"/>
      <c r="H61" s="41"/>
    </row>
    <row r="62" spans="1:8">
      <c r="A62" s="2">
        <v>10</v>
      </c>
      <c r="B62" s="2" t="s">
        <v>76</v>
      </c>
      <c r="C62" s="48" t="s">
        <v>77</v>
      </c>
      <c r="D62" s="41">
        <v>0</v>
      </c>
      <c r="E62" s="41">
        <v>0</v>
      </c>
      <c r="F62" s="41">
        <v>0</v>
      </c>
      <c r="G62" s="41">
        <v>24.783657148675001</v>
      </c>
      <c r="H62" s="41">
        <v>24.783657148675001</v>
      </c>
    </row>
    <row r="63" spans="1:8">
      <c r="A63" s="2">
        <v>11</v>
      </c>
      <c r="B63" s="2" t="s">
        <v>78</v>
      </c>
      <c r="C63" s="48" t="s">
        <v>79</v>
      </c>
      <c r="D63" s="41">
        <v>0</v>
      </c>
      <c r="E63" s="41">
        <v>0</v>
      </c>
      <c r="F63" s="41">
        <v>0</v>
      </c>
      <c r="G63" s="41">
        <v>462.54</v>
      </c>
      <c r="H63" s="41">
        <v>462.54</v>
      </c>
    </row>
    <row r="64" spans="1:8">
      <c r="A64" s="2"/>
      <c r="B64" s="33"/>
      <c r="C64" s="33" t="s">
        <v>80</v>
      </c>
      <c r="D64" s="41">
        <v>0</v>
      </c>
      <c r="E64" s="41">
        <v>0</v>
      </c>
      <c r="F64" s="41">
        <v>0</v>
      </c>
      <c r="G64" s="41">
        <v>487.32365714868001</v>
      </c>
      <c r="H64" s="41">
        <v>487.32365714868001</v>
      </c>
    </row>
    <row r="65" spans="1:8">
      <c r="A65" s="2"/>
      <c r="B65" s="33"/>
      <c r="C65" s="33" t="s">
        <v>81</v>
      </c>
      <c r="D65" s="41">
        <v>4229.4094837228004</v>
      </c>
      <c r="E65" s="41">
        <v>360.83897884483002</v>
      </c>
      <c r="F65" s="41">
        <v>0</v>
      </c>
      <c r="G65" s="41">
        <v>520.43836468642996</v>
      </c>
      <c r="H65" s="41">
        <v>5110.6868272539996</v>
      </c>
    </row>
    <row r="66" spans="1:8">
      <c r="A66" s="2"/>
      <c r="B66" s="33"/>
      <c r="C66" s="33" t="s">
        <v>82</v>
      </c>
      <c r="D66" s="41"/>
      <c r="E66" s="41"/>
      <c r="F66" s="41"/>
      <c r="G66" s="41"/>
      <c r="H66" s="41"/>
    </row>
    <row r="67" spans="1:8" ht="47.25" customHeight="1">
      <c r="A67" s="2">
        <v>12</v>
      </c>
      <c r="B67" s="2" t="s">
        <v>83</v>
      </c>
      <c r="C67" s="48" t="s">
        <v>84</v>
      </c>
      <c r="D67" s="41">
        <f>D65*3%</f>
        <v>126.88228451168401</v>
      </c>
      <c r="E67" s="41">
        <f>E65*3%</f>
        <v>10.8251693653449</v>
      </c>
      <c r="F67" s="41">
        <f>F65*3%</f>
        <v>0</v>
      </c>
      <c r="G67" s="41">
        <f>G65*3%</f>
        <v>15.613150940592901</v>
      </c>
      <c r="H67" s="41">
        <f>SUM(D67:G67)</f>
        <v>153.32060481762201</v>
      </c>
    </row>
    <row r="68" spans="1:8">
      <c r="A68" s="2"/>
      <c r="B68" s="33"/>
      <c r="C68" s="33" t="s">
        <v>85</v>
      </c>
      <c r="D68" s="41">
        <f>D67</f>
        <v>126.88228451168401</v>
      </c>
      <c r="E68" s="41">
        <f>E67</f>
        <v>10.8251693653449</v>
      </c>
      <c r="F68" s="41">
        <f>F67</f>
        <v>0</v>
      </c>
      <c r="G68" s="41">
        <f>G67</f>
        <v>15.613150940592901</v>
      </c>
      <c r="H68" s="41">
        <f>SUM(D68:G68)</f>
        <v>153.32060481762201</v>
      </c>
    </row>
    <row r="69" spans="1:8">
      <c r="A69" s="2"/>
      <c r="B69" s="33"/>
      <c r="C69" s="33" t="s">
        <v>86</v>
      </c>
      <c r="D69" s="41">
        <f>D68+D65</f>
        <v>4356.2917682344796</v>
      </c>
      <c r="E69" s="41">
        <f>E68+E65</f>
        <v>371.66414821017497</v>
      </c>
      <c r="F69" s="41">
        <f>F68+F65</f>
        <v>0</v>
      </c>
      <c r="G69" s="41">
        <f>G68+G65</f>
        <v>536.05151562702304</v>
      </c>
      <c r="H69" s="41">
        <f>SUM(D69:G69)</f>
        <v>5264.0074320716803</v>
      </c>
    </row>
    <row r="70" spans="1:8">
      <c r="A70" s="2"/>
      <c r="B70" s="33"/>
      <c r="C70" s="33" t="s">
        <v>87</v>
      </c>
      <c r="D70" s="41"/>
      <c r="E70" s="41"/>
      <c r="F70" s="41"/>
      <c r="G70" s="41"/>
      <c r="H70" s="41"/>
    </row>
    <row r="71" spans="1:8">
      <c r="A71" s="2">
        <v>13</v>
      </c>
      <c r="B71" s="2" t="s">
        <v>88</v>
      </c>
      <c r="C71" s="48" t="s">
        <v>89</v>
      </c>
      <c r="D71" s="41">
        <f>D69*20%</f>
        <v>871.25835364689704</v>
      </c>
      <c r="E71" s="41">
        <f>E69*20%</f>
        <v>74.332829642034994</v>
      </c>
      <c r="F71" s="41">
        <f>F69*20%</f>
        <v>0</v>
      </c>
      <c r="G71" s="41">
        <f>G69*20%</f>
        <v>107.21030312540501</v>
      </c>
      <c r="H71" s="41">
        <f>SUM(D71:G71)</f>
        <v>1052.8014864143399</v>
      </c>
    </row>
    <row r="72" spans="1:8">
      <c r="A72" s="2"/>
      <c r="B72" s="33"/>
      <c r="C72" s="33" t="s">
        <v>90</v>
      </c>
      <c r="D72" s="41">
        <f>D71</f>
        <v>871.25835364689704</v>
      </c>
      <c r="E72" s="41">
        <f>E71</f>
        <v>74.332829642034994</v>
      </c>
      <c r="F72" s="41">
        <f>F71</f>
        <v>0</v>
      </c>
      <c r="G72" s="41">
        <f>G71</f>
        <v>107.21030312540501</v>
      </c>
      <c r="H72" s="41">
        <f>SUM(D72:G72)</f>
        <v>1052.8014864143399</v>
      </c>
    </row>
    <row r="73" spans="1:8">
      <c r="A73" s="2"/>
      <c r="B73" s="33"/>
      <c r="C73" s="33" t="s">
        <v>91</v>
      </c>
      <c r="D73" s="41">
        <f>D72+D69</f>
        <v>5227.5501218813797</v>
      </c>
      <c r="E73" s="41">
        <f>E72+E69</f>
        <v>445.99697785221002</v>
      </c>
      <c r="F73" s="41">
        <f>F72+F69</f>
        <v>0</v>
      </c>
      <c r="G73" s="41">
        <f>G72+G69</f>
        <v>643.26181875242696</v>
      </c>
      <c r="H73" s="41">
        <f>SUM(D73:G73)</f>
        <v>6316.80891848602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7" sqref="B7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91" t="s">
        <v>3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96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29</v>
      </c>
      <c r="C10" s="95" t="s">
        <v>97</v>
      </c>
      <c r="D10" s="92" t="s">
        <v>31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41</v>
      </c>
      <c r="D13" s="32">
        <v>317.84777237894002</v>
      </c>
      <c r="E13" s="32">
        <v>19.739839449990999</v>
      </c>
      <c r="F13" s="32">
        <v>0</v>
      </c>
      <c r="G13" s="32">
        <v>0</v>
      </c>
      <c r="H13" s="32">
        <v>337.58761182892999</v>
      </c>
      <c r="J13" s="20"/>
    </row>
    <row r="14" spans="1:14">
      <c r="A14" s="2"/>
      <c r="B14" s="33"/>
      <c r="C14" s="33" t="s">
        <v>99</v>
      </c>
      <c r="D14" s="32">
        <v>317.84777237894002</v>
      </c>
      <c r="E14" s="32">
        <v>19.739839449990999</v>
      </c>
      <c r="F14" s="32">
        <v>0</v>
      </c>
      <c r="G14" s="32">
        <v>0</v>
      </c>
      <c r="H14" s="32">
        <v>337.58761182892999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7" sqref="B7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91" t="s">
        <v>3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96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29</v>
      </c>
      <c r="C10" s="95" t="s">
        <v>97</v>
      </c>
      <c r="D10" s="92" t="s">
        <v>31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102</v>
      </c>
      <c r="D13" s="32">
        <v>0</v>
      </c>
      <c r="E13" s="32">
        <v>0</v>
      </c>
      <c r="F13" s="32">
        <v>0</v>
      </c>
      <c r="G13" s="32">
        <v>17.087900022256001</v>
      </c>
      <c r="H13" s="32">
        <v>17.087900022256001</v>
      </c>
      <c r="J13" s="20"/>
    </row>
    <row r="14" spans="1:14">
      <c r="A14" s="2"/>
      <c r="B14" s="33"/>
      <c r="C14" s="33" t="s">
        <v>99</v>
      </c>
      <c r="D14" s="32">
        <v>0</v>
      </c>
      <c r="E14" s="32">
        <v>0</v>
      </c>
      <c r="F14" s="32">
        <v>0</v>
      </c>
      <c r="G14" s="32">
        <v>17.087900022256001</v>
      </c>
      <c r="H14" s="32">
        <v>17.087900022256001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91" t="s">
        <v>3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104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29</v>
      </c>
      <c r="C10" s="95" t="s">
        <v>97</v>
      </c>
      <c r="D10" s="92" t="s">
        <v>31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104</v>
      </c>
      <c r="D13" s="32">
        <v>0</v>
      </c>
      <c r="E13" s="32">
        <v>0</v>
      </c>
      <c r="F13" s="32">
        <v>0</v>
      </c>
      <c r="G13" s="32">
        <v>24.783657148675001</v>
      </c>
      <c r="H13" s="32">
        <v>24.783657148675001</v>
      </c>
      <c r="J13" s="20"/>
    </row>
    <row r="14" spans="1:14">
      <c r="A14" s="2"/>
      <c r="B14" s="33"/>
      <c r="C14" s="33" t="s">
        <v>99</v>
      </c>
      <c r="D14" s="32">
        <v>0</v>
      </c>
      <c r="E14" s="32">
        <v>0</v>
      </c>
      <c r="F14" s="32">
        <v>0</v>
      </c>
      <c r="G14" s="32">
        <v>24.783657148675001</v>
      </c>
      <c r="H14" s="32">
        <v>24.783657148675001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91" t="s">
        <v>3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29</v>
      </c>
      <c r="C10" s="95" t="s">
        <v>97</v>
      </c>
      <c r="D10" s="92" t="s">
        <v>31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108</v>
      </c>
      <c r="D13" s="32">
        <v>3705</v>
      </c>
      <c r="E13" s="32">
        <v>323.44</v>
      </c>
      <c r="F13" s="32">
        <v>0</v>
      </c>
      <c r="G13" s="32">
        <v>0</v>
      </c>
      <c r="H13" s="32">
        <v>4028.44</v>
      </c>
      <c r="J13" s="20"/>
    </row>
    <row r="14" spans="1:14">
      <c r="A14" s="2"/>
      <c r="B14" s="33"/>
      <c r="C14" s="33" t="s">
        <v>99</v>
      </c>
      <c r="D14" s="32">
        <v>3705</v>
      </c>
      <c r="E14" s="32">
        <v>323.44</v>
      </c>
      <c r="F14" s="32">
        <v>0</v>
      </c>
      <c r="G14" s="32">
        <v>0</v>
      </c>
      <c r="H14" s="32">
        <v>4028.44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91" t="s">
        <v>3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29</v>
      </c>
      <c r="C10" s="95" t="s">
        <v>97</v>
      </c>
      <c r="D10" s="92" t="s">
        <v>31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79</v>
      </c>
      <c r="D13" s="32">
        <v>0</v>
      </c>
      <c r="E13" s="32">
        <v>0</v>
      </c>
      <c r="F13" s="32">
        <v>0</v>
      </c>
      <c r="G13" s="32">
        <v>462.54</v>
      </c>
      <c r="H13" s="32">
        <v>462.54</v>
      </c>
      <c r="J13" s="20"/>
    </row>
    <row r="14" spans="1:14">
      <c r="A14" s="2"/>
      <c r="B14" s="33"/>
      <c r="C14" s="33" t="s">
        <v>99</v>
      </c>
      <c r="D14" s="32">
        <v>0</v>
      </c>
      <c r="E14" s="32">
        <v>0</v>
      </c>
      <c r="F14" s="32">
        <v>0</v>
      </c>
      <c r="G14" s="32">
        <v>462.54</v>
      </c>
      <c r="H14" s="32">
        <v>462.54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topLeftCell="A14" zoomScale="55" zoomScaleNormal="55" workbookViewId="0">
      <selection activeCell="C17" sqref="C17:C21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5.900000000000006" customHeight="1">
      <c r="A1" s="10" t="s">
        <v>110</v>
      </c>
      <c r="B1" s="10" t="s">
        <v>111</v>
      </c>
      <c r="C1" s="10" t="s">
        <v>112</v>
      </c>
      <c r="D1" s="10" t="s">
        <v>113</v>
      </c>
      <c r="E1" s="10" t="s">
        <v>114</v>
      </c>
      <c r="F1" s="10" t="s">
        <v>115</v>
      </c>
      <c r="G1" s="10" t="s">
        <v>116</v>
      </c>
      <c r="H1" s="10" t="s">
        <v>117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4" t="s">
        <v>96</v>
      </c>
      <c r="B3" s="101"/>
      <c r="C3" s="11"/>
      <c r="D3" s="12">
        <v>354.67551185118998</v>
      </c>
      <c r="E3" s="13"/>
      <c r="F3" s="13"/>
      <c r="G3" s="13"/>
      <c r="H3" s="14"/>
    </row>
    <row r="4" spans="1:8">
      <c r="A4" s="98" t="s">
        <v>118</v>
      </c>
      <c r="B4" s="15" t="s">
        <v>119</v>
      </c>
      <c r="C4" s="11"/>
      <c r="D4" s="12">
        <v>317.84777237894002</v>
      </c>
      <c r="E4" s="13"/>
      <c r="F4" s="13"/>
      <c r="G4" s="13"/>
      <c r="H4" s="14"/>
    </row>
    <row r="5" spans="1:8">
      <c r="A5" s="98"/>
      <c r="B5" s="15" t="s">
        <v>120</v>
      </c>
      <c r="C5" s="10"/>
      <c r="D5" s="12">
        <v>19.739839449990999</v>
      </c>
      <c r="E5" s="13"/>
      <c r="F5" s="13"/>
      <c r="G5" s="13"/>
      <c r="H5" s="16"/>
    </row>
    <row r="6" spans="1:8">
      <c r="A6" s="96"/>
      <c r="B6" s="15" t="s">
        <v>121</v>
      </c>
      <c r="C6" s="10"/>
      <c r="D6" s="12">
        <v>0</v>
      </c>
      <c r="E6" s="13"/>
      <c r="F6" s="13"/>
      <c r="G6" s="13"/>
      <c r="H6" s="16"/>
    </row>
    <row r="7" spans="1:8">
      <c r="A7" s="96"/>
      <c r="B7" s="15" t="s">
        <v>122</v>
      </c>
      <c r="C7" s="10"/>
      <c r="D7" s="12">
        <v>0</v>
      </c>
      <c r="E7" s="13"/>
      <c r="F7" s="13"/>
      <c r="G7" s="13"/>
      <c r="H7" s="16"/>
    </row>
    <row r="8" spans="1:8">
      <c r="A8" s="102" t="s">
        <v>41</v>
      </c>
      <c r="B8" s="103"/>
      <c r="C8" s="98" t="s">
        <v>41</v>
      </c>
      <c r="D8" s="17">
        <v>337.58761182892999</v>
      </c>
      <c r="E8" s="13">
        <v>0.9</v>
      </c>
      <c r="F8" s="13" t="s">
        <v>123</v>
      </c>
      <c r="G8" s="17">
        <v>375.09734647659002</v>
      </c>
      <c r="H8" s="16"/>
    </row>
    <row r="9" spans="1:8">
      <c r="A9" s="99">
        <v>1</v>
      </c>
      <c r="B9" s="15" t="s">
        <v>119</v>
      </c>
      <c r="C9" s="98"/>
      <c r="D9" s="17">
        <v>317.84777237894002</v>
      </c>
      <c r="E9" s="13"/>
      <c r="F9" s="13"/>
      <c r="G9" s="13"/>
      <c r="H9" s="96" t="s">
        <v>124</v>
      </c>
    </row>
    <row r="10" spans="1:8">
      <c r="A10" s="98"/>
      <c r="B10" s="15" t="s">
        <v>120</v>
      </c>
      <c r="C10" s="98"/>
      <c r="D10" s="17">
        <v>19.739839449990999</v>
      </c>
      <c r="E10" s="13"/>
      <c r="F10" s="13"/>
      <c r="G10" s="13"/>
      <c r="H10" s="96"/>
    </row>
    <row r="11" spans="1:8">
      <c r="A11" s="98"/>
      <c r="B11" s="15" t="s">
        <v>121</v>
      </c>
      <c r="C11" s="98"/>
      <c r="D11" s="17">
        <v>0</v>
      </c>
      <c r="E11" s="13"/>
      <c r="F11" s="13"/>
      <c r="G11" s="13"/>
      <c r="H11" s="96"/>
    </row>
    <row r="12" spans="1:8">
      <c r="A12" s="98"/>
      <c r="B12" s="15" t="s">
        <v>122</v>
      </c>
      <c r="C12" s="98"/>
      <c r="D12" s="17">
        <v>0</v>
      </c>
      <c r="E12" s="13"/>
      <c r="F12" s="13"/>
      <c r="G12" s="13"/>
      <c r="H12" s="96"/>
    </row>
    <row r="13" spans="1:8">
      <c r="A13" s="98" t="s">
        <v>125</v>
      </c>
      <c r="B13" s="15" t="s">
        <v>119</v>
      </c>
      <c r="C13" s="10"/>
      <c r="D13" s="12">
        <v>317.84777237894002</v>
      </c>
      <c r="E13" s="13"/>
      <c r="F13" s="13"/>
      <c r="G13" s="13"/>
      <c r="H13" s="16"/>
    </row>
    <row r="14" spans="1:8">
      <c r="A14" s="98"/>
      <c r="B14" s="15" t="s">
        <v>120</v>
      </c>
      <c r="C14" s="10"/>
      <c r="D14" s="12">
        <v>19.739839449990999</v>
      </c>
      <c r="E14" s="13"/>
      <c r="F14" s="13"/>
      <c r="G14" s="13"/>
      <c r="H14" s="16"/>
    </row>
    <row r="15" spans="1:8">
      <c r="A15" s="98"/>
      <c r="B15" s="15" t="s">
        <v>121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122</v>
      </c>
      <c r="C16" s="10"/>
      <c r="D16" s="12">
        <v>17.087900022256001</v>
      </c>
      <c r="E16" s="13"/>
      <c r="F16" s="13"/>
      <c r="G16" s="13"/>
      <c r="H16" s="16"/>
    </row>
    <row r="17" spans="1:8">
      <c r="A17" s="102" t="s">
        <v>102</v>
      </c>
      <c r="B17" s="103"/>
      <c r="C17" s="98" t="s">
        <v>41</v>
      </c>
      <c r="D17" s="17">
        <v>17.087900022256001</v>
      </c>
      <c r="E17" s="13">
        <v>0.9</v>
      </c>
      <c r="F17" s="13" t="s">
        <v>123</v>
      </c>
      <c r="G17" s="17">
        <v>18.986555580285</v>
      </c>
      <c r="H17" s="16"/>
    </row>
    <row r="18" spans="1:8">
      <c r="A18" s="99">
        <v>1</v>
      </c>
      <c r="B18" s="15" t="s">
        <v>119</v>
      </c>
      <c r="C18" s="98"/>
      <c r="D18" s="17">
        <v>0</v>
      </c>
      <c r="E18" s="13"/>
      <c r="F18" s="13"/>
      <c r="G18" s="13"/>
      <c r="H18" s="96" t="s">
        <v>124</v>
      </c>
    </row>
    <row r="19" spans="1:8">
      <c r="A19" s="98"/>
      <c r="B19" s="15" t="s">
        <v>120</v>
      </c>
      <c r="C19" s="98"/>
      <c r="D19" s="17">
        <v>0</v>
      </c>
      <c r="E19" s="13"/>
      <c r="F19" s="13"/>
      <c r="G19" s="13"/>
      <c r="H19" s="96"/>
    </row>
    <row r="20" spans="1:8">
      <c r="A20" s="98"/>
      <c r="B20" s="15" t="s">
        <v>121</v>
      </c>
      <c r="C20" s="98"/>
      <c r="D20" s="17">
        <v>0</v>
      </c>
      <c r="E20" s="13"/>
      <c r="F20" s="13"/>
      <c r="G20" s="13"/>
      <c r="H20" s="96"/>
    </row>
    <row r="21" spans="1:8">
      <c r="A21" s="98"/>
      <c r="B21" s="15" t="s">
        <v>122</v>
      </c>
      <c r="C21" s="98"/>
      <c r="D21" s="17">
        <v>17.087900022256001</v>
      </c>
      <c r="E21" s="13"/>
      <c r="F21" s="13"/>
      <c r="G21" s="13"/>
      <c r="H21" s="96"/>
    </row>
    <row r="22" spans="1:8" ht="24.6">
      <c r="A22" s="100" t="s">
        <v>104</v>
      </c>
      <c r="B22" s="101"/>
      <c r="C22" s="10"/>
      <c r="D22" s="12">
        <v>24.783657148675001</v>
      </c>
      <c r="E22" s="13"/>
      <c r="F22" s="13"/>
      <c r="G22" s="13"/>
      <c r="H22" s="16"/>
    </row>
    <row r="23" spans="1:8">
      <c r="A23" s="98" t="s">
        <v>126</v>
      </c>
      <c r="B23" s="15" t="s">
        <v>119</v>
      </c>
      <c r="C23" s="10"/>
      <c r="D23" s="12">
        <v>0</v>
      </c>
      <c r="E23" s="13"/>
      <c r="F23" s="13"/>
      <c r="G23" s="13"/>
      <c r="H23" s="16"/>
    </row>
    <row r="24" spans="1:8">
      <c r="A24" s="98"/>
      <c r="B24" s="15" t="s">
        <v>120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121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122</v>
      </c>
      <c r="C26" s="10"/>
      <c r="D26" s="12">
        <v>24.783657148675001</v>
      </c>
      <c r="E26" s="13"/>
      <c r="F26" s="13"/>
      <c r="G26" s="13"/>
      <c r="H26" s="16"/>
    </row>
    <row r="27" spans="1:8">
      <c r="A27" s="102" t="s">
        <v>104</v>
      </c>
      <c r="B27" s="103"/>
      <c r="C27" s="98" t="s">
        <v>41</v>
      </c>
      <c r="D27" s="17">
        <v>24.783657148675001</v>
      </c>
      <c r="E27" s="13">
        <v>0.9</v>
      </c>
      <c r="F27" s="13" t="s">
        <v>123</v>
      </c>
      <c r="G27" s="17">
        <v>27.537396831860999</v>
      </c>
      <c r="H27" s="16"/>
    </row>
    <row r="28" spans="1:8">
      <c r="A28" s="99">
        <v>1</v>
      </c>
      <c r="B28" s="15" t="s">
        <v>119</v>
      </c>
      <c r="C28" s="98"/>
      <c r="D28" s="17">
        <v>0</v>
      </c>
      <c r="E28" s="13"/>
      <c r="F28" s="13"/>
      <c r="G28" s="13"/>
      <c r="H28" s="96" t="s">
        <v>124</v>
      </c>
    </row>
    <row r="29" spans="1:8">
      <c r="A29" s="98"/>
      <c r="B29" s="15" t="s">
        <v>120</v>
      </c>
      <c r="C29" s="98"/>
      <c r="D29" s="17">
        <v>0</v>
      </c>
      <c r="E29" s="13"/>
      <c r="F29" s="13"/>
      <c r="G29" s="13"/>
      <c r="H29" s="96"/>
    </row>
    <row r="30" spans="1:8">
      <c r="A30" s="98"/>
      <c r="B30" s="15" t="s">
        <v>121</v>
      </c>
      <c r="C30" s="98"/>
      <c r="D30" s="17">
        <v>0</v>
      </c>
      <c r="E30" s="13"/>
      <c r="F30" s="13"/>
      <c r="G30" s="13"/>
      <c r="H30" s="96"/>
    </row>
    <row r="31" spans="1:8">
      <c r="A31" s="98"/>
      <c r="B31" s="15" t="s">
        <v>122</v>
      </c>
      <c r="C31" s="98"/>
      <c r="D31" s="17">
        <v>24.783657148675001</v>
      </c>
      <c r="E31" s="13"/>
      <c r="F31" s="13"/>
      <c r="G31" s="13"/>
      <c r="H31" s="96"/>
    </row>
    <row r="32" spans="1:8" ht="24.6">
      <c r="A32" s="100"/>
      <c r="B32" s="101"/>
      <c r="C32" s="10"/>
      <c r="D32" s="12">
        <v>4028.44</v>
      </c>
      <c r="E32" s="13"/>
      <c r="F32" s="13"/>
      <c r="G32" s="13"/>
      <c r="H32" s="16"/>
    </row>
    <row r="33" spans="1:8">
      <c r="A33" s="98" t="s">
        <v>127</v>
      </c>
      <c r="B33" s="15" t="s">
        <v>119</v>
      </c>
      <c r="C33" s="10"/>
      <c r="D33" s="12">
        <v>3705</v>
      </c>
      <c r="E33" s="13"/>
      <c r="F33" s="13"/>
      <c r="G33" s="13"/>
      <c r="H33" s="16"/>
    </row>
    <row r="34" spans="1:8">
      <c r="A34" s="98"/>
      <c r="B34" s="15" t="s">
        <v>120</v>
      </c>
      <c r="C34" s="10"/>
      <c r="D34" s="12">
        <v>323.44</v>
      </c>
      <c r="E34" s="13"/>
      <c r="F34" s="13"/>
      <c r="G34" s="13"/>
      <c r="H34" s="16"/>
    </row>
    <row r="35" spans="1:8">
      <c r="A35" s="98"/>
      <c r="B35" s="15" t="s">
        <v>121</v>
      </c>
      <c r="C35" s="10"/>
      <c r="D35" s="12">
        <v>0</v>
      </c>
      <c r="E35" s="13"/>
      <c r="F35" s="13"/>
      <c r="G35" s="13"/>
      <c r="H35" s="16"/>
    </row>
    <row r="36" spans="1:8">
      <c r="A36" s="98"/>
      <c r="B36" s="15" t="s">
        <v>122</v>
      </c>
      <c r="C36" s="10"/>
      <c r="D36" s="12">
        <v>0</v>
      </c>
      <c r="E36" s="13"/>
      <c r="F36" s="13"/>
      <c r="G36" s="13"/>
      <c r="H36" s="16"/>
    </row>
    <row r="37" spans="1:8">
      <c r="A37" s="102" t="s">
        <v>108</v>
      </c>
      <c r="B37" s="103"/>
      <c r="C37" s="98" t="s">
        <v>128</v>
      </c>
      <c r="D37" s="17">
        <v>4028.44</v>
      </c>
      <c r="E37" s="13">
        <v>52</v>
      </c>
      <c r="F37" s="13" t="s">
        <v>129</v>
      </c>
      <c r="G37" s="17">
        <v>77.47</v>
      </c>
      <c r="H37" s="16"/>
    </row>
    <row r="38" spans="1:8">
      <c r="A38" s="99">
        <v>1</v>
      </c>
      <c r="B38" s="15" t="s">
        <v>119</v>
      </c>
      <c r="C38" s="98"/>
      <c r="D38" s="17">
        <v>3705</v>
      </c>
      <c r="E38" s="13"/>
      <c r="F38" s="13"/>
      <c r="G38" s="13"/>
      <c r="H38" s="96" t="s">
        <v>43</v>
      </c>
    </row>
    <row r="39" spans="1:8">
      <c r="A39" s="98"/>
      <c r="B39" s="15" t="s">
        <v>120</v>
      </c>
      <c r="C39" s="98"/>
      <c r="D39" s="17">
        <v>323.44</v>
      </c>
      <c r="E39" s="13"/>
      <c r="F39" s="13"/>
      <c r="G39" s="13"/>
      <c r="H39" s="96"/>
    </row>
    <row r="40" spans="1:8">
      <c r="A40" s="98"/>
      <c r="B40" s="15" t="s">
        <v>121</v>
      </c>
      <c r="C40" s="98"/>
      <c r="D40" s="17">
        <v>0</v>
      </c>
      <c r="E40" s="13"/>
      <c r="F40" s="13"/>
      <c r="G40" s="13"/>
      <c r="H40" s="96"/>
    </row>
    <row r="41" spans="1:8">
      <c r="A41" s="98"/>
      <c r="B41" s="15" t="s">
        <v>122</v>
      </c>
      <c r="C41" s="98"/>
      <c r="D41" s="17">
        <v>0</v>
      </c>
      <c r="E41" s="13"/>
      <c r="F41" s="13"/>
      <c r="G41" s="13"/>
      <c r="H41" s="96"/>
    </row>
    <row r="42" spans="1:8" ht="24.6">
      <c r="A42" s="100" t="s">
        <v>79</v>
      </c>
      <c r="B42" s="101"/>
      <c r="C42" s="10"/>
      <c r="D42" s="12">
        <v>462.54</v>
      </c>
      <c r="E42" s="13"/>
      <c r="F42" s="13"/>
      <c r="G42" s="13"/>
      <c r="H42" s="16"/>
    </row>
    <row r="43" spans="1:8">
      <c r="A43" s="98" t="s">
        <v>130</v>
      </c>
      <c r="B43" s="15" t="s">
        <v>119</v>
      </c>
      <c r="C43" s="10"/>
      <c r="D43" s="12">
        <v>0</v>
      </c>
      <c r="E43" s="13"/>
      <c r="F43" s="13"/>
      <c r="G43" s="13"/>
      <c r="H43" s="16"/>
    </row>
    <row r="44" spans="1:8">
      <c r="A44" s="98"/>
      <c r="B44" s="15" t="s">
        <v>120</v>
      </c>
      <c r="C44" s="10"/>
      <c r="D44" s="12">
        <v>0</v>
      </c>
      <c r="E44" s="13"/>
      <c r="F44" s="13"/>
      <c r="G44" s="13"/>
      <c r="H44" s="16"/>
    </row>
    <row r="45" spans="1:8">
      <c r="A45" s="98"/>
      <c r="B45" s="15" t="s">
        <v>121</v>
      </c>
      <c r="C45" s="10"/>
      <c r="D45" s="12">
        <v>0</v>
      </c>
      <c r="E45" s="13"/>
      <c r="F45" s="13"/>
      <c r="G45" s="13"/>
      <c r="H45" s="16"/>
    </row>
    <row r="46" spans="1:8">
      <c r="A46" s="98"/>
      <c r="B46" s="15" t="s">
        <v>122</v>
      </c>
      <c r="C46" s="10"/>
      <c r="D46" s="12">
        <v>462.54</v>
      </c>
      <c r="E46" s="13"/>
      <c r="F46" s="13"/>
      <c r="G46" s="13"/>
      <c r="H46" s="16"/>
    </row>
    <row r="47" spans="1:8">
      <c r="A47" s="102" t="s">
        <v>79</v>
      </c>
      <c r="B47" s="103"/>
      <c r="C47" s="98" t="s">
        <v>128</v>
      </c>
      <c r="D47" s="17">
        <v>462.54</v>
      </c>
      <c r="E47" s="13">
        <v>52</v>
      </c>
      <c r="F47" s="13" t="s">
        <v>129</v>
      </c>
      <c r="G47" s="17">
        <v>8.8949999999999996</v>
      </c>
      <c r="H47" s="16"/>
    </row>
    <row r="48" spans="1:8">
      <c r="A48" s="99">
        <v>1</v>
      </c>
      <c r="B48" s="15" t="s">
        <v>119</v>
      </c>
      <c r="C48" s="98"/>
      <c r="D48" s="17">
        <v>0</v>
      </c>
      <c r="E48" s="13"/>
      <c r="F48" s="13"/>
      <c r="G48" s="13"/>
      <c r="H48" s="96" t="s">
        <v>43</v>
      </c>
    </row>
    <row r="49" spans="1:8">
      <c r="A49" s="98"/>
      <c r="B49" s="15" t="s">
        <v>120</v>
      </c>
      <c r="C49" s="98"/>
      <c r="D49" s="17">
        <v>0</v>
      </c>
      <c r="E49" s="13"/>
      <c r="F49" s="13"/>
      <c r="G49" s="13"/>
      <c r="H49" s="96"/>
    </row>
    <row r="50" spans="1:8">
      <c r="A50" s="98"/>
      <c r="B50" s="15" t="s">
        <v>121</v>
      </c>
      <c r="C50" s="98"/>
      <c r="D50" s="17">
        <v>0</v>
      </c>
      <c r="E50" s="13"/>
      <c r="F50" s="13"/>
      <c r="G50" s="13"/>
      <c r="H50" s="96"/>
    </row>
    <row r="51" spans="1:8">
      <c r="A51" s="98"/>
      <c r="B51" s="15" t="s">
        <v>122</v>
      </c>
      <c r="C51" s="98"/>
      <c r="D51" s="17">
        <v>462.54</v>
      </c>
      <c r="E51" s="13"/>
      <c r="F51" s="13"/>
      <c r="G51" s="13"/>
      <c r="H51" s="96"/>
    </row>
    <row r="52" spans="1:8">
      <c r="A52" s="18"/>
      <c r="C52" s="18"/>
      <c r="D52" s="7"/>
      <c r="E52" s="7"/>
      <c r="F52" s="7"/>
      <c r="G52" s="7"/>
      <c r="H52" s="19"/>
    </row>
    <row r="54" spans="1:8">
      <c r="A54" s="97" t="s">
        <v>131</v>
      </c>
      <c r="B54" s="97"/>
      <c r="C54" s="97"/>
      <c r="D54" s="97"/>
      <c r="E54" s="97"/>
      <c r="F54" s="97"/>
      <c r="G54" s="97"/>
      <c r="H54" s="97"/>
    </row>
    <row r="55" spans="1:8">
      <c r="A55" s="97" t="s">
        <v>132</v>
      </c>
      <c r="B55" s="97"/>
      <c r="C55" s="97"/>
      <c r="D55" s="97"/>
      <c r="E55" s="97"/>
      <c r="F55" s="97"/>
      <c r="G55" s="97"/>
      <c r="H55" s="97"/>
    </row>
  </sheetData>
  <mergeCells count="31">
    <mergeCell ref="A3:B3"/>
    <mergeCell ref="A8:B8"/>
    <mergeCell ref="A17:B17"/>
    <mergeCell ref="A22:B22"/>
    <mergeCell ref="A27:B27"/>
    <mergeCell ref="A32:B32"/>
    <mergeCell ref="A37:B37"/>
    <mergeCell ref="A42:B42"/>
    <mergeCell ref="A47:B47"/>
    <mergeCell ref="A54:H54"/>
    <mergeCell ref="A55:H55"/>
    <mergeCell ref="A4:A7"/>
    <mergeCell ref="A9:A12"/>
    <mergeCell ref="A13:A16"/>
    <mergeCell ref="A18:A21"/>
    <mergeCell ref="A23:A26"/>
    <mergeCell ref="A28:A31"/>
    <mergeCell ref="A33:A36"/>
    <mergeCell ref="A38:A41"/>
    <mergeCell ref="A43:A46"/>
    <mergeCell ref="A48:A51"/>
    <mergeCell ref="C8:C12"/>
    <mergeCell ref="C17:C21"/>
    <mergeCell ref="C27:C31"/>
    <mergeCell ref="C37:C41"/>
    <mergeCell ref="C47:C51"/>
    <mergeCell ref="H9:H12"/>
    <mergeCell ref="H18:H21"/>
    <mergeCell ref="H28:H31"/>
    <mergeCell ref="H38:H41"/>
    <mergeCell ref="H48:H5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5" t="s">
        <v>133</v>
      </c>
      <c r="B1" s="105"/>
      <c r="C1" s="105"/>
      <c r="D1" s="105"/>
      <c r="E1" s="105"/>
      <c r="F1" s="105"/>
      <c r="G1" s="105"/>
      <c r="H1" s="105"/>
    </row>
    <row r="3" spans="1:8" ht="44.25" customHeight="1">
      <c r="A3" s="2" t="s">
        <v>134</v>
      </c>
      <c r="B3" s="2" t="s">
        <v>135</v>
      </c>
      <c r="C3" s="2" t="s">
        <v>136</v>
      </c>
      <c r="D3" s="2" t="s">
        <v>137</v>
      </c>
      <c r="E3" s="2" t="s">
        <v>138</v>
      </c>
      <c r="F3" s="2" t="s">
        <v>139</v>
      </c>
      <c r="G3" s="2" t="s">
        <v>140</v>
      </c>
      <c r="H3" s="2" t="s">
        <v>141</v>
      </c>
    </row>
    <row r="4" spans="1:8" ht="39" customHeight="1">
      <c r="A4" s="3" t="s">
        <v>144</v>
      </c>
      <c r="B4" s="4" t="s">
        <v>123</v>
      </c>
      <c r="C4" s="5">
        <v>0.9</v>
      </c>
      <c r="D4" s="5">
        <v>222.07854046447</v>
      </c>
      <c r="E4" s="4">
        <v>0.4</v>
      </c>
      <c r="F4" s="3" t="s">
        <v>144</v>
      </c>
      <c r="G4" s="5">
        <v>19.987068641802001</v>
      </c>
      <c r="H4" s="6" t="s">
        <v>145</v>
      </c>
    </row>
    <row r="5" spans="1:8" ht="39" hidden="1" customHeight="1">
      <c r="A5" s="3" t="s">
        <v>142</v>
      </c>
      <c r="B5" s="4" t="s">
        <v>129</v>
      </c>
      <c r="C5" s="5">
        <v>2.0454545454545001</v>
      </c>
      <c r="D5" s="5">
        <v>50.013676575223002</v>
      </c>
      <c r="E5" s="4">
        <v>6</v>
      </c>
      <c r="F5" s="4"/>
      <c r="G5" s="5">
        <v>102.30070208568</v>
      </c>
      <c r="H5" s="6"/>
    </row>
    <row r="6" spans="1:8" ht="39" hidden="1" customHeight="1">
      <c r="A6" s="3" t="s">
        <v>143</v>
      </c>
      <c r="B6" s="4" t="s">
        <v>129</v>
      </c>
      <c r="C6" s="5">
        <v>234</v>
      </c>
      <c r="D6" s="5">
        <v>4.8225376529421</v>
      </c>
      <c r="E6" s="4"/>
      <c r="F6" s="4"/>
      <c r="G6" s="5">
        <v>1128.4738107885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553-02-01</vt:lpstr>
      <vt:lpstr>ОСР 553-09-01</vt:lpstr>
      <vt:lpstr>ОСР 553-12-01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2025-11-12T08:51:16Z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7045CA595B244F86B2401B13F7644F05_12</vt:lpwstr>
  </property>
  <property fmtid="{D5CDD505-2E9C-101B-9397-08002B2CF9AE}" pid="3" name="KSOProductBuildVer">
    <vt:lpwstr>1049-12.2.0.23131</vt:lpwstr>
  </property>
</Properties>
</file>